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2120" windowHeight="862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<sst xmlns="http://schemas.openxmlformats.org/spreadsheetml/2006/main" count="196" uniqueCount="56">
  <si>
    <t>Razão social</t>
  </si>
  <si>
    <t>Junho</t>
  </si>
  <si>
    <t>Julho</t>
  </si>
  <si>
    <t>Setembro</t>
  </si>
  <si>
    <t>Outubro</t>
  </si>
  <si>
    <t>Novembro</t>
  </si>
  <si>
    <t>Dezembro</t>
  </si>
  <si>
    <t>Total</t>
  </si>
  <si>
    <t>1)</t>
  </si>
  <si>
    <t>Alcopan…</t>
  </si>
  <si>
    <t>13.149959-9</t>
  </si>
  <si>
    <t>Estadual</t>
  </si>
  <si>
    <t xml:space="preserve">Inscrição </t>
  </si>
  <si>
    <t>2)</t>
  </si>
  <si>
    <t>3)</t>
  </si>
  <si>
    <t>4)</t>
  </si>
  <si>
    <t>5)</t>
  </si>
  <si>
    <t>6)</t>
  </si>
  <si>
    <t>7)</t>
  </si>
  <si>
    <t>8)</t>
  </si>
  <si>
    <t>9)</t>
  </si>
  <si>
    <t>13.003817-2</t>
  </si>
  <si>
    <t>13.034416-8</t>
  </si>
  <si>
    <t>13.009.490-0</t>
  </si>
  <si>
    <t>13.288567-0</t>
  </si>
  <si>
    <t>13.004298-6</t>
  </si>
  <si>
    <t>13.311364-7</t>
  </si>
  <si>
    <t>13.123599-0</t>
  </si>
  <si>
    <t>13.050343-6</t>
  </si>
  <si>
    <t>10)</t>
  </si>
  <si>
    <t>13.027690-1</t>
  </si>
  <si>
    <t>11)</t>
  </si>
  <si>
    <t>13.116895-9</t>
  </si>
  <si>
    <t>Or-</t>
  </si>
  <si>
    <t>dem</t>
  </si>
  <si>
    <t>Coop. …Coprodia</t>
  </si>
  <si>
    <t>Coop. ...Cooperb</t>
  </si>
  <si>
    <t>Dest. … Libra…</t>
  </si>
  <si>
    <t>Dest. Gameleira…</t>
  </si>
  <si>
    <t>Usimat…</t>
  </si>
  <si>
    <t>Usina Barralcool…</t>
  </si>
  <si>
    <t>Usina Jaciara…</t>
  </si>
  <si>
    <t>Usinas Itamarati…</t>
  </si>
  <si>
    <t>Usina Pantanal…</t>
  </si>
  <si>
    <t xml:space="preserve">T O T A L  </t>
  </si>
  <si>
    <t>ANEXO ÚNICO</t>
  </si>
  <si>
    <t>TABELA III - VALORES ESTIMADOS A RECOLHER, APÓS DEDUÇÃO DA CONTRIBUIÇÃO AO FUNDEIC, POR ESTABELECIMENTO</t>
  </si>
  <si>
    <t>TABELA I  - VALORES ESTIMADOS POR ESTABELECIMENTO PARA OPERAÇÕES COM ÁLCOOL HIDRATADO E AÇÚCAR</t>
  </si>
  <si>
    <t>TABELA II - VALORES DA CONTRIBUIÇÃO AO FUNDEIC, POR ESTABELECIMENTO</t>
  </si>
  <si>
    <t>Agosto</t>
  </si>
  <si>
    <t>Jan a Maio</t>
  </si>
  <si>
    <t>EXERCÍCIO 2006</t>
  </si>
  <si>
    <r>
      <t xml:space="preserve">Obs.: </t>
    </r>
    <r>
      <rPr>
        <sz val="8"/>
        <rFont val="Arial"/>
        <family val="2"/>
      </rPr>
      <t xml:space="preserve">não considerados os valores recolhidos pelo estabelecimento pertinentes ao período de janeiro a maio de 2006 - excessos deverão ser ajustados nos recolhimentos efetuados a partir do mês de julho/2006 (período de referência junho/2006); diferenças a menor deverão ser recolhicas até 31 de julho de 2006 </t>
    </r>
  </si>
  <si>
    <t>valor</t>
  </si>
  <si>
    <t xml:space="preserve">recolhido </t>
  </si>
  <si>
    <t>PORTARIA N° 088/2006-SEFAZ - ANEXO ÚNICO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</si>
</sst>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10" xfId="0" applyFont="1" applyBorder="1" applyAlignment="1">
      <alignment/>
    </xf>
    <xf numFmtId="4" fontId="3" fillId="0" borderId="7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43" fontId="2" fillId="0" borderId="14" xfId="18" applyFont="1" applyBorder="1" applyAlignment="1">
      <alignment horizontal="right"/>
    </xf>
    <xf numFmtId="43" fontId="2" fillId="0" borderId="12" xfId="18" applyFont="1" applyBorder="1" applyAlignment="1">
      <alignment horizontal="righ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43" fontId="2" fillId="0" borderId="0" xfId="18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/>
    </xf>
    <xf numFmtId="43" fontId="3" fillId="0" borderId="0" xfId="18" applyFont="1" applyBorder="1" applyAlignment="1">
      <alignment/>
    </xf>
    <xf numFmtId="0" fontId="2" fillId="0" borderId="14" xfId="0" applyFont="1" applyBorder="1" applyAlignment="1">
      <alignment horizontal="center"/>
    </xf>
    <xf numFmtId="2" fontId="3" fillId="0" borderId="7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/>
    </xf>
    <xf numFmtId="2" fontId="3" fillId="0" borderId="5" xfId="0" applyNumberFormat="1" applyFont="1" applyBorder="1" applyAlignment="1">
      <alignment horizontal="right"/>
    </xf>
    <xf numFmtId="43" fontId="3" fillId="0" borderId="5" xfId="18" applyFont="1" applyBorder="1" applyAlignment="1">
      <alignment horizontal="right"/>
    </xf>
    <xf numFmtId="4" fontId="3" fillId="0" borderId="18" xfId="0" applyNumberFormat="1" applyFont="1" applyBorder="1" applyAlignment="1">
      <alignment/>
    </xf>
    <xf numFmtId="43" fontId="3" fillId="0" borderId="7" xfId="18" applyFont="1" applyBorder="1" applyAlignment="1">
      <alignment horizontal="right"/>
    </xf>
    <xf numFmtId="43" fontId="3" fillId="0" borderId="16" xfId="18" applyFont="1" applyBorder="1" applyAlignment="1">
      <alignment horizontal="right"/>
    </xf>
    <xf numFmtId="4" fontId="3" fillId="0" borderId="19" xfId="0" applyNumberFormat="1" applyFont="1" applyBorder="1" applyAlignment="1">
      <alignment/>
    </xf>
    <xf numFmtId="4" fontId="0" fillId="0" borderId="0" xfId="0" applyNumberFormat="1" applyAlignment="1">
      <alignment/>
    </xf>
    <xf numFmtId="43" fontId="1" fillId="0" borderId="0" xfId="18" applyFont="1" applyAlignment="1">
      <alignment/>
    </xf>
    <xf numFmtId="43" fontId="0" fillId="0" borderId="0" xfId="0" applyNumberForma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4.28125" style="0" customWidth="1"/>
    <col min="2" max="2" width="13.00390625" style="0" customWidth="1"/>
    <col min="3" max="3" width="9.57421875" style="0" customWidth="1"/>
    <col min="4" max="4" width="11.7109375" style="0" bestFit="1" customWidth="1"/>
    <col min="5" max="5" width="11.28125" style="0" customWidth="1"/>
    <col min="6" max="6" width="10.8515625" style="0" customWidth="1"/>
    <col min="7" max="7" width="11.57421875" style="0" customWidth="1"/>
    <col min="8" max="8" width="11.00390625" style="0" customWidth="1"/>
    <col min="9" max="9" width="10.8515625" style="0" customWidth="1"/>
    <col min="10" max="10" width="11.00390625" style="0" customWidth="1"/>
    <col min="11" max="11" width="10.8515625" style="0" customWidth="1"/>
    <col min="12" max="12" width="11.7109375" style="0" bestFit="1" customWidth="1"/>
  </cols>
  <sheetData>
    <row r="1" spans="1:12" ht="12.75">
      <c r="A1" s="47" t="s">
        <v>55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3" spans="1:12" ht="12.75">
      <c r="A3" s="51" t="s">
        <v>45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5" spans="1:12" s="2" customFormat="1" ht="11.25">
      <c r="A5" s="47" t="s">
        <v>47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="2" customFormat="1" ht="12" thickBot="1"/>
    <row r="7" spans="1:12" s="1" customFormat="1" ht="12.75" customHeight="1">
      <c r="A7" s="3" t="s">
        <v>33</v>
      </c>
      <c r="B7" s="9" t="s">
        <v>0</v>
      </c>
      <c r="C7" s="12" t="s">
        <v>12</v>
      </c>
      <c r="D7" s="42" t="s">
        <v>51</v>
      </c>
      <c r="E7" s="43"/>
      <c r="F7" s="43"/>
      <c r="G7" s="43"/>
      <c r="H7" s="43"/>
      <c r="I7" s="43"/>
      <c r="J7" s="43"/>
      <c r="K7" s="43"/>
      <c r="L7" s="44"/>
    </row>
    <row r="8" spans="1:12" s="1" customFormat="1" ht="12" thickBot="1">
      <c r="A8" s="8" t="s">
        <v>34</v>
      </c>
      <c r="B8" s="10"/>
      <c r="C8" s="13" t="s">
        <v>11</v>
      </c>
      <c r="D8" s="29" t="s">
        <v>50</v>
      </c>
      <c r="E8" s="18" t="s">
        <v>1</v>
      </c>
      <c r="F8" s="18" t="s">
        <v>2</v>
      </c>
      <c r="G8" s="18" t="s">
        <v>49</v>
      </c>
      <c r="H8" s="18" t="s">
        <v>3</v>
      </c>
      <c r="I8" s="18" t="s">
        <v>4</v>
      </c>
      <c r="J8" s="18" t="s">
        <v>5</v>
      </c>
      <c r="K8" s="18" t="s">
        <v>6</v>
      </c>
      <c r="L8" s="19" t="s">
        <v>7</v>
      </c>
    </row>
    <row r="9" spans="1:12" s="2" customFormat="1" ht="11.25">
      <c r="A9" s="6" t="s">
        <v>8</v>
      </c>
      <c r="B9" s="11" t="s">
        <v>9</v>
      </c>
      <c r="C9" s="14" t="s">
        <v>10</v>
      </c>
      <c r="D9" s="27">
        <f>700000-SUM(E9:K9)</f>
        <v>0</v>
      </c>
      <c r="E9" s="15">
        <v>0</v>
      </c>
      <c r="F9" s="16">
        <v>50000</v>
      </c>
      <c r="G9" s="16">
        <v>165000</v>
      </c>
      <c r="H9" s="16">
        <v>165000</v>
      </c>
      <c r="I9" s="16">
        <v>165000</v>
      </c>
      <c r="J9" s="16">
        <v>155000</v>
      </c>
      <c r="K9" s="15">
        <v>0</v>
      </c>
      <c r="L9" s="17">
        <f>SUM(D9:K9)</f>
        <v>700000</v>
      </c>
    </row>
    <row r="10" spans="1:12" s="2" customFormat="1" ht="11.25">
      <c r="A10" s="6" t="s">
        <v>13</v>
      </c>
      <c r="B10" s="11" t="s">
        <v>35</v>
      </c>
      <c r="C10" s="14" t="s">
        <v>21</v>
      </c>
      <c r="D10" s="7">
        <f>6200000-SUM(E10:K10)</f>
        <v>1566000</v>
      </c>
      <c r="E10" s="15">
        <v>662000</v>
      </c>
      <c r="F10" s="15">
        <v>662000</v>
      </c>
      <c r="G10" s="15">
        <v>662000</v>
      </c>
      <c r="H10" s="15">
        <v>662000</v>
      </c>
      <c r="I10" s="15">
        <v>662000</v>
      </c>
      <c r="J10" s="15">
        <v>662000</v>
      </c>
      <c r="K10" s="15">
        <v>662000</v>
      </c>
      <c r="L10" s="17">
        <f aca="true" t="shared" si="0" ref="L10:L20">SUM(D10:K10)</f>
        <v>6200000</v>
      </c>
    </row>
    <row r="11" spans="1:12" s="2" customFormat="1" ht="11.25">
      <c r="A11" s="6" t="s">
        <v>14</v>
      </c>
      <c r="B11" s="11" t="s">
        <v>36</v>
      </c>
      <c r="C11" s="14" t="s">
        <v>22</v>
      </c>
      <c r="D11" s="7">
        <f>1660000-SUM(E11:K11)</f>
        <v>274000</v>
      </c>
      <c r="E11" s="16">
        <v>198000</v>
      </c>
      <c r="F11" s="16">
        <v>198000</v>
      </c>
      <c r="G11" s="16">
        <v>198000</v>
      </c>
      <c r="H11" s="16">
        <v>198000</v>
      </c>
      <c r="I11" s="16">
        <v>198000</v>
      </c>
      <c r="J11" s="16">
        <v>198000</v>
      </c>
      <c r="K11" s="16">
        <v>198000</v>
      </c>
      <c r="L11" s="17">
        <f t="shared" si="0"/>
        <v>1660000</v>
      </c>
    </row>
    <row r="12" spans="1:12" s="2" customFormat="1" ht="11.25">
      <c r="A12" s="6" t="s">
        <v>15</v>
      </c>
      <c r="B12" s="11" t="s">
        <v>36</v>
      </c>
      <c r="C12" s="14" t="s">
        <v>24</v>
      </c>
      <c r="D12" s="7">
        <f>1690000-SUM(E12:K12)</f>
        <v>90000</v>
      </c>
      <c r="E12" s="16">
        <v>200000</v>
      </c>
      <c r="F12" s="16">
        <v>250000</v>
      </c>
      <c r="G12" s="16">
        <v>250000</v>
      </c>
      <c r="H12" s="16">
        <v>250000</v>
      </c>
      <c r="I12" s="16">
        <v>250000</v>
      </c>
      <c r="J12" s="16">
        <v>250000</v>
      </c>
      <c r="K12" s="16">
        <v>150000</v>
      </c>
      <c r="L12" s="17">
        <f t="shared" si="0"/>
        <v>1690000</v>
      </c>
    </row>
    <row r="13" spans="1:12" s="2" customFormat="1" ht="11.25">
      <c r="A13" s="6" t="s">
        <v>16</v>
      </c>
      <c r="B13" s="11" t="s">
        <v>37</v>
      </c>
      <c r="C13" s="14" t="s">
        <v>23</v>
      </c>
      <c r="D13" s="7">
        <f>3720000-SUM(E13:K13)</f>
        <v>1096156.96</v>
      </c>
      <c r="E13" s="16">
        <v>523843.04</v>
      </c>
      <c r="F13" s="16">
        <v>350000</v>
      </c>
      <c r="G13" s="16">
        <v>350000</v>
      </c>
      <c r="H13" s="16">
        <v>350000</v>
      </c>
      <c r="I13" s="16">
        <v>350000</v>
      </c>
      <c r="J13" s="16">
        <v>350000</v>
      </c>
      <c r="K13" s="16">
        <v>350000</v>
      </c>
      <c r="L13" s="17">
        <f t="shared" si="0"/>
        <v>3720000</v>
      </c>
    </row>
    <row r="14" spans="1:12" s="2" customFormat="1" ht="11.25">
      <c r="A14" s="6" t="s">
        <v>17</v>
      </c>
      <c r="B14" s="11" t="s">
        <v>38</v>
      </c>
      <c r="C14" s="14" t="s">
        <v>25</v>
      </c>
      <c r="D14" s="7">
        <f>150000-SUM(E14:K14)</f>
        <v>5000</v>
      </c>
      <c r="E14" s="16">
        <v>10000</v>
      </c>
      <c r="F14" s="16">
        <v>25000</v>
      </c>
      <c r="G14" s="16">
        <v>25000</v>
      </c>
      <c r="H14" s="16">
        <v>25000</v>
      </c>
      <c r="I14" s="16">
        <v>25000</v>
      </c>
      <c r="J14" s="16">
        <v>20000</v>
      </c>
      <c r="K14" s="16">
        <v>15000</v>
      </c>
      <c r="L14" s="17">
        <f t="shared" si="0"/>
        <v>150000</v>
      </c>
    </row>
    <row r="15" spans="1:12" s="2" customFormat="1" ht="11.25">
      <c r="A15" s="6" t="s">
        <v>18</v>
      </c>
      <c r="B15" s="11" t="s">
        <v>39</v>
      </c>
      <c r="C15" s="14" t="s">
        <v>26</v>
      </c>
      <c r="D15" s="27">
        <f>850000-SUM(E15:K15)</f>
        <v>0</v>
      </c>
      <c r="E15" s="16">
        <v>70000</v>
      </c>
      <c r="F15" s="16">
        <v>70000</v>
      </c>
      <c r="G15" s="16">
        <v>142000</v>
      </c>
      <c r="H15" s="16">
        <v>142000</v>
      </c>
      <c r="I15" s="16">
        <v>142000</v>
      </c>
      <c r="J15" s="16">
        <v>142000</v>
      </c>
      <c r="K15" s="16">
        <v>142000</v>
      </c>
      <c r="L15" s="17">
        <f t="shared" si="0"/>
        <v>850000</v>
      </c>
    </row>
    <row r="16" spans="1:12" s="2" customFormat="1" ht="11.25">
      <c r="A16" s="6" t="s">
        <v>19</v>
      </c>
      <c r="B16" s="11" t="s">
        <v>40</v>
      </c>
      <c r="C16" s="14" t="s">
        <v>27</v>
      </c>
      <c r="D16" s="7">
        <f>7730000-SUM(E16:K16)</f>
        <v>1983000</v>
      </c>
      <c r="E16" s="16">
        <v>675000</v>
      </c>
      <c r="F16" s="16">
        <v>715000</v>
      </c>
      <c r="G16" s="16">
        <v>785000</v>
      </c>
      <c r="H16" s="16">
        <v>785000</v>
      </c>
      <c r="I16" s="16">
        <v>929000</v>
      </c>
      <c r="J16" s="16">
        <v>929000</v>
      </c>
      <c r="K16" s="16">
        <v>929000</v>
      </c>
      <c r="L16" s="17">
        <f t="shared" si="0"/>
        <v>7730000</v>
      </c>
    </row>
    <row r="17" spans="1:12" s="2" customFormat="1" ht="11.25">
      <c r="A17" s="6" t="s">
        <v>20</v>
      </c>
      <c r="B17" s="11" t="s">
        <v>41</v>
      </c>
      <c r="C17" s="14" t="s">
        <v>28</v>
      </c>
      <c r="D17" s="28">
        <f>900000-SUM(E17:K17)</f>
        <v>164482.34999999998</v>
      </c>
      <c r="E17" s="16">
        <v>35517.65</v>
      </c>
      <c r="F17" s="16">
        <v>100000</v>
      </c>
      <c r="G17" s="16">
        <v>100000</v>
      </c>
      <c r="H17" s="16">
        <v>100000</v>
      </c>
      <c r="I17" s="16">
        <v>100000</v>
      </c>
      <c r="J17" s="16">
        <v>150000</v>
      </c>
      <c r="K17" s="16">
        <v>150000</v>
      </c>
      <c r="L17" s="17">
        <f t="shared" si="0"/>
        <v>900000</v>
      </c>
    </row>
    <row r="18" spans="1:12" s="2" customFormat="1" ht="11.25">
      <c r="A18" s="6" t="s">
        <v>29</v>
      </c>
      <c r="B18" s="11" t="s">
        <v>43</v>
      </c>
      <c r="C18" s="14" t="s">
        <v>30</v>
      </c>
      <c r="D18" s="7">
        <f>3800000-SUM(E18:K18)</f>
        <v>350000</v>
      </c>
      <c r="E18" s="16">
        <v>550000</v>
      </c>
      <c r="F18" s="16">
        <v>350000</v>
      </c>
      <c r="G18" s="16">
        <v>350000</v>
      </c>
      <c r="H18" s="16">
        <v>350000</v>
      </c>
      <c r="I18" s="16">
        <v>350000</v>
      </c>
      <c r="J18" s="16">
        <v>750000</v>
      </c>
      <c r="K18" s="16">
        <v>750000</v>
      </c>
      <c r="L18" s="17">
        <f t="shared" si="0"/>
        <v>3800000</v>
      </c>
    </row>
    <row r="19" spans="1:12" s="2" customFormat="1" ht="11.25">
      <c r="A19" s="22" t="s">
        <v>31</v>
      </c>
      <c r="B19" s="23" t="s">
        <v>42</v>
      </c>
      <c r="C19" s="24" t="s">
        <v>32</v>
      </c>
      <c r="D19" s="7">
        <f>17600000-SUM(E19:K19)</f>
        <v>4016000</v>
      </c>
      <c r="E19" s="16">
        <v>1630000</v>
      </c>
      <c r="F19" s="16">
        <v>1630000</v>
      </c>
      <c r="G19" s="16">
        <v>2309000</v>
      </c>
      <c r="H19" s="16">
        <v>2853000</v>
      </c>
      <c r="I19" s="16">
        <v>1630000</v>
      </c>
      <c r="J19" s="16">
        <v>1766000</v>
      </c>
      <c r="K19" s="16">
        <v>1766000</v>
      </c>
      <c r="L19" s="17">
        <f t="shared" si="0"/>
        <v>17600000</v>
      </c>
    </row>
    <row r="20" spans="1:12" s="2" customFormat="1" ht="13.5" customHeight="1" thickBot="1">
      <c r="A20" s="48" t="s">
        <v>44</v>
      </c>
      <c r="B20" s="49"/>
      <c r="C20" s="50"/>
      <c r="D20" s="20">
        <f>SUM(D9:D19)</f>
        <v>9544639.309999999</v>
      </c>
      <c r="E20" s="21">
        <f aca="true" t="shared" si="1" ref="E20:K20">SUM(E9:E19)</f>
        <v>4554360.6899999995</v>
      </c>
      <c r="F20" s="21">
        <f t="shared" si="1"/>
        <v>4400000</v>
      </c>
      <c r="G20" s="21">
        <f t="shared" si="1"/>
        <v>5336000</v>
      </c>
      <c r="H20" s="21">
        <f t="shared" si="1"/>
        <v>5880000</v>
      </c>
      <c r="I20" s="21">
        <f t="shared" si="1"/>
        <v>4801000</v>
      </c>
      <c r="J20" s="21">
        <f t="shared" si="1"/>
        <v>5372000</v>
      </c>
      <c r="K20" s="21">
        <f t="shared" si="1"/>
        <v>5112000</v>
      </c>
      <c r="L20" s="31">
        <f t="shared" si="0"/>
        <v>45000000</v>
      </c>
    </row>
    <row r="21" spans="1:12" s="2" customFormat="1" ht="13.5" customHeight="1">
      <c r="A21" s="5"/>
      <c r="B21" s="5"/>
      <c r="C21" s="5"/>
      <c r="D21" s="5"/>
      <c r="E21" s="25"/>
      <c r="F21" s="25"/>
      <c r="G21" s="25"/>
      <c r="H21" s="25"/>
      <c r="I21" s="25"/>
      <c r="J21" s="25"/>
      <c r="K21" s="25"/>
      <c r="L21" s="26"/>
    </row>
    <row r="22" spans="1:12" s="2" customFormat="1" ht="11.25">
      <c r="A22" s="47" t="s">
        <v>48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</row>
    <row r="23" s="2" customFormat="1" ht="12" thickBot="1"/>
    <row r="24" spans="1:12" s="1" customFormat="1" ht="11.25">
      <c r="A24" s="3" t="s">
        <v>33</v>
      </c>
      <c r="B24" s="9" t="s">
        <v>0</v>
      </c>
      <c r="C24" s="12" t="s">
        <v>12</v>
      </c>
      <c r="D24" s="42" t="s">
        <v>51</v>
      </c>
      <c r="E24" s="43"/>
      <c r="F24" s="43"/>
      <c r="G24" s="43"/>
      <c r="H24" s="43"/>
      <c r="I24" s="43"/>
      <c r="J24" s="43"/>
      <c r="K24" s="43"/>
      <c r="L24" s="44"/>
    </row>
    <row r="25" spans="1:12" s="1" customFormat="1" ht="12" thickBot="1">
      <c r="A25" s="8" t="s">
        <v>34</v>
      </c>
      <c r="B25" s="10"/>
      <c r="C25" s="13" t="s">
        <v>11</v>
      </c>
      <c r="D25" s="29" t="s">
        <v>50</v>
      </c>
      <c r="E25" s="18" t="s">
        <v>1</v>
      </c>
      <c r="F25" s="18" t="s">
        <v>2</v>
      </c>
      <c r="G25" s="18" t="s">
        <v>49</v>
      </c>
      <c r="H25" s="18" t="s">
        <v>3</v>
      </c>
      <c r="I25" s="18" t="s">
        <v>4</v>
      </c>
      <c r="J25" s="18" t="s">
        <v>5</v>
      </c>
      <c r="K25" s="18" t="s">
        <v>6</v>
      </c>
      <c r="L25" s="19" t="s">
        <v>7</v>
      </c>
    </row>
    <row r="26" spans="1:12" s="2" customFormat="1" ht="11.25">
      <c r="A26" s="6" t="s">
        <v>8</v>
      </c>
      <c r="B26" s="11" t="s">
        <v>9</v>
      </c>
      <c r="C26" s="14" t="s">
        <v>10</v>
      </c>
      <c r="D26" s="32">
        <f>5%*D9</f>
        <v>0</v>
      </c>
      <c r="E26" s="32">
        <f aca="true" t="shared" si="2" ref="E26:K26">5%*E9</f>
        <v>0</v>
      </c>
      <c r="F26" s="33">
        <f t="shared" si="2"/>
        <v>2500</v>
      </c>
      <c r="G26" s="33">
        <f t="shared" si="2"/>
        <v>8250</v>
      </c>
      <c r="H26" s="33">
        <f t="shared" si="2"/>
        <v>8250</v>
      </c>
      <c r="I26" s="33">
        <f t="shared" si="2"/>
        <v>8250</v>
      </c>
      <c r="J26" s="33">
        <f t="shared" si="2"/>
        <v>7750</v>
      </c>
      <c r="K26" s="33">
        <f t="shared" si="2"/>
        <v>0</v>
      </c>
      <c r="L26" s="34">
        <f>SUM(D26:K26)</f>
        <v>35000</v>
      </c>
    </row>
    <row r="27" spans="1:12" s="2" customFormat="1" ht="11.25">
      <c r="A27" s="6" t="s">
        <v>13</v>
      </c>
      <c r="B27" s="11" t="s">
        <v>35</v>
      </c>
      <c r="C27" s="14" t="s">
        <v>21</v>
      </c>
      <c r="D27" s="35">
        <f aca="true" t="shared" si="3" ref="D27:K36">5%*D10</f>
        <v>78300</v>
      </c>
      <c r="E27" s="35">
        <f t="shared" si="3"/>
        <v>33100</v>
      </c>
      <c r="F27" s="35">
        <f t="shared" si="3"/>
        <v>33100</v>
      </c>
      <c r="G27" s="35">
        <f t="shared" si="3"/>
        <v>33100</v>
      </c>
      <c r="H27" s="35">
        <f t="shared" si="3"/>
        <v>33100</v>
      </c>
      <c r="I27" s="35">
        <f t="shared" si="3"/>
        <v>33100</v>
      </c>
      <c r="J27" s="35">
        <f t="shared" si="3"/>
        <v>33100</v>
      </c>
      <c r="K27" s="35">
        <f t="shared" si="3"/>
        <v>33100</v>
      </c>
      <c r="L27" s="17">
        <f aca="true" t="shared" si="4" ref="L27:L36">SUM(D27:K27)</f>
        <v>310000</v>
      </c>
    </row>
    <row r="28" spans="1:12" s="2" customFormat="1" ht="11.25">
      <c r="A28" s="6" t="s">
        <v>14</v>
      </c>
      <c r="B28" s="11" t="s">
        <v>36</v>
      </c>
      <c r="C28" s="14" t="s">
        <v>22</v>
      </c>
      <c r="D28" s="35">
        <f t="shared" si="3"/>
        <v>13700</v>
      </c>
      <c r="E28" s="35">
        <f t="shared" si="3"/>
        <v>9900</v>
      </c>
      <c r="F28" s="35">
        <f t="shared" si="3"/>
        <v>9900</v>
      </c>
      <c r="G28" s="35">
        <f t="shared" si="3"/>
        <v>9900</v>
      </c>
      <c r="H28" s="35">
        <f t="shared" si="3"/>
        <v>9900</v>
      </c>
      <c r="I28" s="35">
        <f t="shared" si="3"/>
        <v>9900</v>
      </c>
      <c r="J28" s="35">
        <f t="shared" si="3"/>
        <v>9900</v>
      </c>
      <c r="K28" s="35">
        <f t="shared" si="3"/>
        <v>9900</v>
      </c>
      <c r="L28" s="17">
        <f t="shared" si="4"/>
        <v>83000</v>
      </c>
    </row>
    <row r="29" spans="1:12" s="2" customFormat="1" ht="11.25">
      <c r="A29" s="6" t="s">
        <v>15</v>
      </c>
      <c r="B29" s="11" t="s">
        <v>36</v>
      </c>
      <c r="C29" s="14" t="s">
        <v>24</v>
      </c>
      <c r="D29" s="30">
        <f t="shared" si="3"/>
        <v>4500</v>
      </c>
      <c r="E29" s="35">
        <f t="shared" si="3"/>
        <v>10000</v>
      </c>
      <c r="F29" s="35">
        <f t="shared" si="3"/>
        <v>12500</v>
      </c>
      <c r="G29" s="35">
        <f t="shared" si="3"/>
        <v>12500</v>
      </c>
      <c r="H29" s="35">
        <f t="shared" si="3"/>
        <v>12500</v>
      </c>
      <c r="I29" s="35">
        <f t="shared" si="3"/>
        <v>12500</v>
      </c>
      <c r="J29" s="35">
        <f t="shared" si="3"/>
        <v>12500</v>
      </c>
      <c r="K29" s="35">
        <f t="shared" si="3"/>
        <v>7500</v>
      </c>
      <c r="L29" s="17">
        <f t="shared" si="4"/>
        <v>84500</v>
      </c>
    </row>
    <row r="30" spans="1:12" s="2" customFormat="1" ht="11.25">
      <c r="A30" s="6" t="s">
        <v>16</v>
      </c>
      <c r="B30" s="11" t="s">
        <v>37</v>
      </c>
      <c r="C30" s="14" t="s">
        <v>23</v>
      </c>
      <c r="D30" s="35">
        <f t="shared" si="3"/>
        <v>54807.848</v>
      </c>
      <c r="E30" s="35">
        <f t="shared" si="3"/>
        <v>26192.152000000002</v>
      </c>
      <c r="F30" s="35">
        <f t="shared" si="3"/>
        <v>17500</v>
      </c>
      <c r="G30" s="35">
        <f t="shared" si="3"/>
        <v>17500</v>
      </c>
      <c r="H30" s="35">
        <f t="shared" si="3"/>
        <v>17500</v>
      </c>
      <c r="I30" s="35">
        <f t="shared" si="3"/>
        <v>17500</v>
      </c>
      <c r="J30" s="35">
        <f t="shared" si="3"/>
        <v>17500</v>
      </c>
      <c r="K30" s="35">
        <f t="shared" si="3"/>
        <v>17500</v>
      </c>
      <c r="L30" s="17">
        <f t="shared" si="4"/>
        <v>186000</v>
      </c>
    </row>
    <row r="31" spans="1:12" s="2" customFormat="1" ht="11.25">
      <c r="A31" s="6" t="s">
        <v>17</v>
      </c>
      <c r="B31" s="11" t="s">
        <v>38</v>
      </c>
      <c r="C31" s="14" t="s">
        <v>25</v>
      </c>
      <c r="D31" s="30">
        <f t="shared" si="3"/>
        <v>250</v>
      </c>
      <c r="E31" s="35">
        <f t="shared" si="3"/>
        <v>500</v>
      </c>
      <c r="F31" s="35">
        <f t="shared" si="3"/>
        <v>1250</v>
      </c>
      <c r="G31" s="35">
        <f t="shared" si="3"/>
        <v>1250</v>
      </c>
      <c r="H31" s="35">
        <f t="shared" si="3"/>
        <v>1250</v>
      </c>
      <c r="I31" s="35">
        <f t="shared" si="3"/>
        <v>1250</v>
      </c>
      <c r="J31" s="35">
        <f t="shared" si="3"/>
        <v>1000</v>
      </c>
      <c r="K31" s="35">
        <f t="shared" si="3"/>
        <v>750</v>
      </c>
      <c r="L31" s="17">
        <f t="shared" si="4"/>
        <v>7500</v>
      </c>
    </row>
    <row r="32" spans="1:12" s="2" customFormat="1" ht="11.25">
      <c r="A32" s="6" t="s">
        <v>18</v>
      </c>
      <c r="B32" s="11" t="s">
        <v>39</v>
      </c>
      <c r="C32" s="14" t="s">
        <v>26</v>
      </c>
      <c r="D32" s="30">
        <f t="shared" si="3"/>
        <v>0</v>
      </c>
      <c r="E32" s="35">
        <f t="shared" si="3"/>
        <v>3500</v>
      </c>
      <c r="F32" s="35">
        <f t="shared" si="3"/>
        <v>3500</v>
      </c>
      <c r="G32" s="35">
        <f t="shared" si="3"/>
        <v>7100</v>
      </c>
      <c r="H32" s="35">
        <f t="shared" si="3"/>
        <v>7100</v>
      </c>
      <c r="I32" s="35">
        <f t="shared" si="3"/>
        <v>7100</v>
      </c>
      <c r="J32" s="35">
        <f t="shared" si="3"/>
        <v>7100</v>
      </c>
      <c r="K32" s="35">
        <f t="shared" si="3"/>
        <v>7100</v>
      </c>
      <c r="L32" s="17">
        <f t="shared" si="4"/>
        <v>42500</v>
      </c>
    </row>
    <row r="33" spans="1:12" s="2" customFormat="1" ht="11.25">
      <c r="A33" s="6" t="s">
        <v>19</v>
      </c>
      <c r="B33" s="11" t="s">
        <v>40</v>
      </c>
      <c r="C33" s="14" t="s">
        <v>27</v>
      </c>
      <c r="D33" s="35">
        <f t="shared" si="3"/>
        <v>99150</v>
      </c>
      <c r="E33" s="35">
        <f t="shared" si="3"/>
        <v>33750</v>
      </c>
      <c r="F33" s="35">
        <f t="shared" si="3"/>
        <v>35750</v>
      </c>
      <c r="G33" s="35">
        <f t="shared" si="3"/>
        <v>39250</v>
      </c>
      <c r="H33" s="35">
        <f t="shared" si="3"/>
        <v>39250</v>
      </c>
      <c r="I33" s="35">
        <f t="shared" si="3"/>
        <v>46450</v>
      </c>
      <c r="J33" s="35">
        <f t="shared" si="3"/>
        <v>46450</v>
      </c>
      <c r="K33" s="35">
        <f t="shared" si="3"/>
        <v>46450</v>
      </c>
      <c r="L33" s="17">
        <f t="shared" si="4"/>
        <v>386500</v>
      </c>
    </row>
    <row r="34" spans="1:12" s="2" customFormat="1" ht="11.25">
      <c r="A34" s="6" t="s">
        <v>20</v>
      </c>
      <c r="B34" s="11" t="s">
        <v>41</v>
      </c>
      <c r="C34" s="14" t="s">
        <v>28</v>
      </c>
      <c r="D34" s="35">
        <f t="shared" si="3"/>
        <v>8224.117499999998</v>
      </c>
      <c r="E34" s="35">
        <f t="shared" si="3"/>
        <v>1775.8825000000002</v>
      </c>
      <c r="F34" s="35">
        <f t="shared" si="3"/>
        <v>5000</v>
      </c>
      <c r="G34" s="35">
        <f t="shared" si="3"/>
        <v>5000</v>
      </c>
      <c r="H34" s="35">
        <f t="shared" si="3"/>
        <v>5000</v>
      </c>
      <c r="I34" s="35">
        <f t="shared" si="3"/>
        <v>5000</v>
      </c>
      <c r="J34" s="35">
        <f t="shared" si="3"/>
        <v>7500</v>
      </c>
      <c r="K34" s="35">
        <f t="shared" si="3"/>
        <v>7500</v>
      </c>
      <c r="L34" s="17">
        <f t="shared" si="4"/>
        <v>45000</v>
      </c>
    </row>
    <row r="35" spans="1:12" s="2" customFormat="1" ht="11.25">
      <c r="A35" s="6" t="s">
        <v>29</v>
      </c>
      <c r="B35" s="11" t="s">
        <v>43</v>
      </c>
      <c r="C35" s="14" t="s">
        <v>30</v>
      </c>
      <c r="D35" s="35">
        <f t="shared" si="3"/>
        <v>17500</v>
      </c>
      <c r="E35" s="35">
        <f t="shared" si="3"/>
        <v>27500</v>
      </c>
      <c r="F35" s="35">
        <f t="shared" si="3"/>
        <v>17500</v>
      </c>
      <c r="G35" s="35">
        <f t="shared" si="3"/>
        <v>17500</v>
      </c>
      <c r="H35" s="35">
        <f t="shared" si="3"/>
        <v>17500</v>
      </c>
      <c r="I35" s="35">
        <f t="shared" si="3"/>
        <v>17500</v>
      </c>
      <c r="J35" s="35">
        <f t="shared" si="3"/>
        <v>37500</v>
      </c>
      <c r="K35" s="35">
        <f t="shared" si="3"/>
        <v>37500</v>
      </c>
      <c r="L35" s="17">
        <f t="shared" si="4"/>
        <v>190000</v>
      </c>
    </row>
    <row r="36" spans="1:12" s="2" customFormat="1" ht="11.25">
      <c r="A36" s="22" t="s">
        <v>31</v>
      </c>
      <c r="B36" s="23" t="s">
        <v>42</v>
      </c>
      <c r="C36" s="24" t="s">
        <v>32</v>
      </c>
      <c r="D36" s="35">
        <f t="shared" si="3"/>
        <v>200800</v>
      </c>
      <c r="E36" s="35">
        <f t="shared" si="3"/>
        <v>81500</v>
      </c>
      <c r="F36" s="35">
        <f t="shared" si="3"/>
        <v>81500</v>
      </c>
      <c r="G36" s="35">
        <f t="shared" si="3"/>
        <v>115450</v>
      </c>
      <c r="H36" s="35">
        <f t="shared" si="3"/>
        <v>142650</v>
      </c>
      <c r="I36" s="35">
        <f t="shared" si="3"/>
        <v>81500</v>
      </c>
      <c r="J36" s="35">
        <f t="shared" si="3"/>
        <v>88300</v>
      </c>
      <c r="K36" s="35">
        <f t="shared" si="3"/>
        <v>88300</v>
      </c>
      <c r="L36" s="17">
        <f t="shared" si="4"/>
        <v>880000</v>
      </c>
    </row>
    <row r="37" spans="1:12" s="2" customFormat="1" ht="13.5" customHeight="1" thickBot="1">
      <c r="A37" s="48" t="s">
        <v>44</v>
      </c>
      <c r="B37" s="49"/>
      <c r="C37" s="50"/>
      <c r="D37" s="21">
        <f>SUM(D27:D36)</f>
        <v>477231.9655</v>
      </c>
      <c r="E37" s="21">
        <f aca="true" t="shared" si="5" ref="E37:K37">SUM(E26:E36)</f>
        <v>227718.0345</v>
      </c>
      <c r="F37" s="21">
        <f t="shared" si="5"/>
        <v>220000</v>
      </c>
      <c r="G37" s="21">
        <f t="shared" si="5"/>
        <v>266800</v>
      </c>
      <c r="H37" s="21">
        <f t="shared" si="5"/>
        <v>294000</v>
      </c>
      <c r="I37" s="21">
        <f t="shared" si="5"/>
        <v>240050</v>
      </c>
      <c r="J37" s="21">
        <f t="shared" si="5"/>
        <v>268600</v>
      </c>
      <c r="K37" s="21">
        <f t="shared" si="5"/>
        <v>255600</v>
      </c>
      <c r="L37" s="31">
        <f>SUM(D37:K37)</f>
        <v>2250000</v>
      </c>
    </row>
    <row r="38" spans="1:12" s="2" customFormat="1" ht="11.25">
      <c r="A38" s="45" t="s">
        <v>52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</row>
    <row r="39" spans="1:12" s="2" customFormat="1" ht="11.2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</row>
    <row r="40" s="2" customFormat="1" ht="11.25"/>
    <row r="41" s="2" customFormat="1" ht="11.25"/>
    <row r="42" spans="1:12" s="2" customFormat="1" ht="11.25">
      <c r="A42" s="47" t="s">
        <v>46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</row>
    <row r="43" s="2" customFormat="1" ht="12" thickBot="1"/>
    <row r="44" spans="1:12" s="1" customFormat="1" ht="11.25">
      <c r="A44" s="3" t="s">
        <v>33</v>
      </c>
      <c r="B44" s="9" t="s">
        <v>0</v>
      </c>
      <c r="C44" s="12" t="s">
        <v>12</v>
      </c>
      <c r="D44" s="42" t="s">
        <v>51</v>
      </c>
      <c r="E44" s="43"/>
      <c r="F44" s="43"/>
      <c r="G44" s="43"/>
      <c r="H44" s="43"/>
      <c r="I44" s="43"/>
      <c r="J44" s="43"/>
      <c r="K44" s="43"/>
      <c r="L44" s="44"/>
    </row>
    <row r="45" spans="1:12" s="1" customFormat="1" ht="12" thickBot="1">
      <c r="A45" s="8" t="s">
        <v>34</v>
      </c>
      <c r="B45" s="10"/>
      <c r="C45" s="13" t="s">
        <v>11</v>
      </c>
      <c r="D45" s="29" t="s">
        <v>50</v>
      </c>
      <c r="E45" s="18" t="s">
        <v>1</v>
      </c>
      <c r="F45" s="18" t="s">
        <v>2</v>
      </c>
      <c r="G45" s="18" t="s">
        <v>49</v>
      </c>
      <c r="H45" s="18" t="s">
        <v>3</v>
      </c>
      <c r="I45" s="18" t="s">
        <v>4</v>
      </c>
      <c r="J45" s="18" t="s">
        <v>5</v>
      </c>
      <c r="K45" s="18" t="s">
        <v>6</v>
      </c>
      <c r="L45" s="19" t="s">
        <v>7</v>
      </c>
    </row>
    <row r="46" spans="1:12" s="2" customFormat="1" ht="11.25">
      <c r="A46" s="6" t="s">
        <v>8</v>
      </c>
      <c r="B46" s="11" t="s">
        <v>9</v>
      </c>
      <c r="C46" s="14" t="s">
        <v>10</v>
      </c>
      <c r="D46" s="33">
        <f>95%*D9</f>
        <v>0</v>
      </c>
      <c r="E46" s="33">
        <f aca="true" t="shared" si="6" ref="E46:K46">95%*E9</f>
        <v>0</v>
      </c>
      <c r="F46" s="33">
        <f t="shared" si="6"/>
        <v>47500</v>
      </c>
      <c r="G46" s="33">
        <f t="shared" si="6"/>
        <v>156750</v>
      </c>
      <c r="H46" s="33">
        <f t="shared" si="6"/>
        <v>156750</v>
      </c>
      <c r="I46" s="33">
        <f t="shared" si="6"/>
        <v>156750</v>
      </c>
      <c r="J46" s="33">
        <f t="shared" si="6"/>
        <v>147250</v>
      </c>
      <c r="K46" s="33">
        <f t="shared" si="6"/>
        <v>0</v>
      </c>
      <c r="L46" s="34">
        <f>SUM(D46:K46)</f>
        <v>665000</v>
      </c>
    </row>
    <row r="47" spans="1:12" s="2" customFormat="1" ht="11.25">
      <c r="A47" s="6" t="s">
        <v>13</v>
      </c>
      <c r="B47" s="11" t="s">
        <v>35</v>
      </c>
      <c r="C47" s="14" t="s">
        <v>21</v>
      </c>
      <c r="D47" s="35">
        <f aca="true" t="shared" si="7" ref="D47:K56">95%*D10</f>
        <v>1487700</v>
      </c>
      <c r="E47" s="35">
        <f t="shared" si="7"/>
        <v>628900</v>
      </c>
      <c r="F47" s="35">
        <f t="shared" si="7"/>
        <v>628900</v>
      </c>
      <c r="G47" s="35">
        <f t="shared" si="7"/>
        <v>628900</v>
      </c>
      <c r="H47" s="35">
        <f t="shared" si="7"/>
        <v>628900</v>
      </c>
      <c r="I47" s="35">
        <f t="shared" si="7"/>
        <v>628900</v>
      </c>
      <c r="J47" s="35">
        <f t="shared" si="7"/>
        <v>628900</v>
      </c>
      <c r="K47" s="35">
        <f t="shared" si="7"/>
        <v>628900</v>
      </c>
      <c r="L47" s="17">
        <f aca="true" t="shared" si="8" ref="L47:L57">SUM(D47:K47)</f>
        <v>5890000</v>
      </c>
    </row>
    <row r="48" spans="1:12" s="2" customFormat="1" ht="11.25">
      <c r="A48" s="6" t="s">
        <v>14</v>
      </c>
      <c r="B48" s="11" t="s">
        <v>36</v>
      </c>
      <c r="C48" s="14" t="s">
        <v>22</v>
      </c>
      <c r="D48" s="35">
        <f t="shared" si="7"/>
        <v>260300</v>
      </c>
      <c r="E48" s="35">
        <f t="shared" si="7"/>
        <v>188100</v>
      </c>
      <c r="F48" s="35">
        <f t="shared" si="7"/>
        <v>188100</v>
      </c>
      <c r="G48" s="35">
        <f t="shared" si="7"/>
        <v>188100</v>
      </c>
      <c r="H48" s="35">
        <f t="shared" si="7"/>
        <v>188100</v>
      </c>
      <c r="I48" s="35">
        <f t="shared" si="7"/>
        <v>188100</v>
      </c>
      <c r="J48" s="35">
        <f t="shared" si="7"/>
        <v>188100</v>
      </c>
      <c r="K48" s="35">
        <f t="shared" si="7"/>
        <v>188100</v>
      </c>
      <c r="L48" s="17">
        <f t="shared" si="8"/>
        <v>1577000</v>
      </c>
    </row>
    <row r="49" spans="1:12" s="2" customFormat="1" ht="11.25">
      <c r="A49" s="6" t="s">
        <v>15</v>
      </c>
      <c r="B49" s="11" t="s">
        <v>36</v>
      </c>
      <c r="C49" s="14" t="s">
        <v>24</v>
      </c>
      <c r="D49" s="35">
        <f t="shared" si="7"/>
        <v>85500</v>
      </c>
      <c r="E49" s="35">
        <f t="shared" si="7"/>
        <v>190000</v>
      </c>
      <c r="F49" s="35">
        <f t="shared" si="7"/>
        <v>237500</v>
      </c>
      <c r="G49" s="35">
        <f t="shared" si="7"/>
        <v>237500</v>
      </c>
      <c r="H49" s="35">
        <f t="shared" si="7"/>
        <v>237500</v>
      </c>
      <c r="I49" s="35">
        <f t="shared" si="7"/>
        <v>237500</v>
      </c>
      <c r="J49" s="35">
        <f t="shared" si="7"/>
        <v>237500</v>
      </c>
      <c r="K49" s="35">
        <f t="shared" si="7"/>
        <v>142500</v>
      </c>
      <c r="L49" s="17">
        <f t="shared" si="8"/>
        <v>1605500</v>
      </c>
    </row>
    <row r="50" spans="1:12" s="2" customFormat="1" ht="11.25">
      <c r="A50" s="6" t="s">
        <v>16</v>
      </c>
      <c r="B50" s="11" t="s">
        <v>37</v>
      </c>
      <c r="C50" s="14" t="s">
        <v>23</v>
      </c>
      <c r="D50" s="35">
        <f t="shared" si="7"/>
        <v>1041349.112</v>
      </c>
      <c r="E50" s="35">
        <f t="shared" si="7"/>
        <v>497650.888</v>
      </c>
      <c r="F50" s="35">
        <f t="shared" si="7"/>
        <v>332500</v>
      </c>
      <c r="G50" s="35">
        <f t="shared" si="7"/>
        <v>332500</v>
      </c>
      <c r="H50" s="35">
        <f t="shared" si="7"/>
        <v>332500</v>
      </c>
      <c r="I50" s="35">
        <f t="shared" si="7"/>
        <v>332500</v>
      </c>
      <c r="J50" s="35">
        <f t="shared" si="7"/>
        <v>332500</v>
      </c>
      <c r="K50" s="35">
        <f t="shared" si="7"/>
        <v>332500</v>
      </c>
      <c r="L50" s="17">
        <f t="shared" si="8"/>
        <v>3534000</v>
      </c>
    </row>
    <row r="51" spans="1:12" s="2" customFormat="1" ht="11.25">
      <c r="A51" s="6" t="s">
        <v>17</v>
      </c>
      <c r="B51" s="11" t="s">
        <v>38</v>
      </c>
      <c r="C51" s="14" t="s">
        <v>25</v>
      </c>
      <c r="D51" s="35">
        <f t="shared" si="7"/>
        <v>4750</v>
      </c>
      <c r="E51" s="35">
        <f t="shared" si="7"/>
        <v>9500</v>
      </c>
      <c r="F51" s="35">
        <f t="shared" si="7"/>
        <v>23750</v>
      </c>
      <c r="G51" s="35">
        <f t="shared" si="7"/>
        <v>23750</v>
      </c>
      <c r="H51" s="35">
        <f t="shared" si="7"/>
        <v>23750</v>
      </c>
      <c r="I51" s="35">
        <f t="shared" si="7"/>
        <v>23750</v>
      </c>
      <c r="J51" s="35">
        <f t="shared" si="7"/>
        <v>19000</v>
      </c>
      <c r="K51" s="35">
        <f t="shared" si="7"/>
        <v>14250</v>
      </c>
      <c r="L51" s="17">
        <f t="shared" si="8"/>
        <v>142500</v>
      </c>
    </row>
    <row r="52" spans="1:12" s="2" customFormat="1" ht="11.25">
      <c r="A52" s="6" t="s">
        <v>18</v>
      </c>
      <c r="B52" s="11" t="s">
        <v>39</v>
      </c>
      <c r="C52" s="14" t="s">
        <v>26</v>
      </c>
      <c r="D52" s="35">
        <f t="shared" si="7"/>
        <v>0</v>
      </c>
      <c r="E52" s="35">
        <f t="shared" si="7"/>
        <v>66500</v>
      </c>
      <c r="F52" s="35">
        <f t="shared" si="7"/>
        <v>66500</v>
      </c>
      <c r="G52" s="35">
        <f t="shared" si="7"/>
        <v>134900</v>
      </c>
      <c r="H52" s="35">
        <f t="shared" si="7"/>
        <v>134900</v>
      </c>
      <c r="I52" s="35">
        <f t="shared" si="7"/>
        <v>134900</v>
      </c>
      <c r="J52" s="35">
        <f t="shared" si="7"/>
        <v>134900</v>
      </c>
      <c r="K52" s="35">
        <f t="shared" si="7"/>
        <v>134900</v>
      </c>
      <c r="L52" s="17">
        <f t="shared" si="8"/>
        <v>807500</v>
      </c>
    </row>
    <row r="53" spans="1:12" s="2" customFormat="1" ht="11.25">
      <c r="A53" s="6" t="s">
        <v>19</v>
      </c>
      <c r="B53" s="11" t="s">
        <v>40</v>
      </c>
      <c r="C53" s="14" t="s">
        <v>27</v>
      </c>
      <c r="D53" s="35">
        <f t="shared" si="7"/>
        <v>1883850</v>
      </c>
      <c r="E53" s="35">
        <f t="shared" si="7"/>
        <v>641250</v>
      </c>
      <c r="F53" s="35">
        <f t="shared" si="7"/>
        <v>679250</v>
      </c>
      <c r="G53" s="35">
        <f t="shared" si="7"/>
        <v>745750</v>
      </c>
      <c r="H53" s="35">
        <f t="shared" si="7"/>
        <v>745750</v>
      </c>
      <c r="I53" s="35">
        <f t="shared" si="7"/>
        <v>882550</v>
      </c>
      <c r="J53" s="35">
        <f t="shared" si="7"/>
        <v>882550</v>
      </c>
      <c r="K53" s="35">
        <f t="shared" si="7"/>
        <v>882550</v>
      </c>
      <c r="L53" s="17">
        <f t="shared" si="8"/>
        <v>7343500</v>
      </c>
    </row>
    <row r="54" spans="1:12" s="2" customFormat="1" ht="11.25">
      <c r="A54" s="6" t="s">
        <v>20</v>
      </c>
      <c r="B54" s="11" t="s">
        <v>41</v>
      </c>
      <c r="C54" s="14" t="s">
        <v>28</v>
      </c>
      <c r="D54" s="35">
        <f t="shared" si="7"/>
        <v>156258.23249999998</v>
      </c>
      <c r="E54" s="35">
        <f t="shared" si="7"/>
        <v>33741.7675</v>
      </c>
      <c r="F54" s="35">
        <f t="shared" si="7"/>
        <v>95000</v>
      </c>
      <c r="G54" s="35">
        <f t="shared" si="7"/>
        <v>95000</v>
      </c>
      <c r="H54" s="35">
        <f t="shared" si="7"/>
        <v>95000</v>
      </c>
      <c r="I54" s="35">
        <f t="shared" si="7"/>
        <v>95000</v>
      </c>
      <c r="J54" s="35">
        <f t="shared" si="7"/>
        <v>142500</v>
      </c>
      <c r="K54" s="35">
        <f t="shared" si="7"/>
        <v>142500</v>
      </c>
      <c r="L54" s="17">
        <f t="shared" si="8"/>
        <v>855000</v>
      </c>
    </row>
    <row r="55" spans="1:12" s="2" customFormat="1" ht="11.25">
      <c r="A55" s="6" t="s">
        <v>29</v>
      </c>
      <c r="B55" s="11" t="s">
        <v>43</v>
      </c>
      <c r="C55" s="14" t="s">
        <v>30</v>
      </c>
      <c r="D55" s="35">
        <f t="shared" si="7"/>
        <v>332500</v>
      </c>
      <c r="E55" s="35">
        <f t="shared" si="7"/>
        <v>522500</v>
      </c>
      <c r="F55" s="35">
        <f t="shared" si="7"/>
        <v>332500</v>
      </c>
      <c r="G55" s="35">
        <f t="shared" si="7"/>
        <v>332500</v>
      </c>
      <c r="H55" s="35">
        <f t="shared" si="7"/>
        <v>332500</v>
      </c>
      <c r="I55" s="35">
        <f t="shared" si="7"/>
        <v>332500</v>
      </c>
      <c r="J55" s="35">
        <f t="shared" si="7"/>
        <v>712500</v>
      </c>
      <c r="K55" s="35">
        <f t="shared" si="7"/>
        <v>712500</v>
      </c>
      <c r="L55" s="17">
        <f t="shared" si="8"/>
        <v>3610000</v>
      </c>
    </row>
    <row r="56" spans="1:12" s="2" customFormat="1" ht="11.25">
      <c r="A56" s="22" t="s">
        <v>31</v>
      </c>
      <c r="B56" s="23" t="s">
        <v>42</v>
      </c>
      <c r="C56" s="24" t="s">
        <v>32</v>
      </c>
      <c r="D56" s="36">
        <f t="shared" si="7"/>
        <v>3815200</v>
      </c>
      <c r="E56" s="36">
        <f t="shared" si="7"/>
        <v>1548500</v>
      </c>
      <c r="F56" s="36">
        <f t="shared" si="7"/>
        <v>1548500</v>
      </c>
      <c r="G56" s="36">
        <f t="shared" si="7"/>
        <v>2193550</v>
      </c>
      <c r="H56" s="36">
        <f t="shared" si="7"/>
        <v>2710350</v>
      </c>
      <c r="I56" s="36">
        <f t="shared" si="7"/>
        <v>1548500</v>
      </c>
      <c r="J56" s="36">
        <f t="shared" si="7"/>
        <v>1677700</v>
      </c>
      <c r="K56" s="36">
        <f t="shared" si="7"/>
        <v>1677700</v>
      </c>
      <c r="L56" s="37">
        <f t="shared" si="8"/>
        <v>16720000</v>
      </c>
    </row>
    <row r="57" spans="1:12" s="2" customFormat="1" ht="13.5" customHeight="1" thickBot="1">
      <c r="A57" s="48" t="s">
        <v>44</v>
      </c>
      <c r="B57" s="49"/>
      <c r="C57" s="50"/>
      <c r="D57" s="20">
        <f>SUM(D47:D56)</f>
        <v>9067407.3445</v>
      </c>
      <c r="E57" s="21">
        <f aca="true" t="shared" si="9" ref="E57:K57">SUM(E46:E56)</f>
        <v>4326642.6555</v>
      </c>
      <c r="F57" s="21">
        <f t="shared" si="9"/>
        <v>4180000</v>
      </c>
      <c r="G57" s="21">
        <f t="shared" si="9"/>
        <v>5069200</v>
      </c>
      <c r="H57" s="21">
        <f t="shared" si="9"/>
        <v>5586000</v>
      </c>
      <c r="I57" s="21">
        <f t="shared" si="9"/>
        <v>4560950</v>
      </c>
      <c r="J57" s="21">
        <f t="shared" si="9"/>
        <v>5103400</v>
      </c>
      <c r="K57" s="21">
        <f t="shared" si="9"/>
        <v>4856400</v>
      </c>
      <c r="L57" s="31">
        <f t="shared" si="8"/>
        <v>42750000</v>
      </c>
    </row>
    <row r="58" spans="1:12" ht="12.75" customHeight="1">
      <c r="A58" s="45" t="s">
        <v>52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</row>
    <row r="59" spans="1:12" ht="12.75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</row>
  </sheetData>
  <mergeCells count="13">
    <mergeCell ref="A1:L1"/>
    <mergeCell ref="A3:L3"/>
    <mergeCell ref="A22:L22"/>
    <mergeCell ref="A20:C20"/>
    <mergeCell ref="D7:L7"/>
    <mergeCell ref="D24:L24"/>
    <mergeCell ref="A58:L59"/>
    <mergeCell ref="A5:L5"/>
    <mergeCell ref="A38:L39"/>
    <mergeCell ref="A57:C57"/>
    <mergeCell ref="A37:C37"/>
    <mergeCell ref="A42:L42"/>
    <mergeCell ref="D44:L44"/>
  </mergeCells>
  <printOptions horizontalCentered="1"/>
  <pageMargins left="0.7874015748031497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G17"/>
  <sheetViews>
    <sheetView workbookViewId="0" topLeftCell="A1">
      <selection activeCell="D7" sqref="D7"/>
    </sheetView>
  </sheetViews>
  <sheetFormatPr defaultColWidth="9.140625" defaultRowHeight="12.75"/>
  <cols>
    <col min="2" max="2" width="14.00390625" style="0" bestFit="1" customWidth="1"/>
    <col min="4" max="4" width="11.140625" style="0" bestFit="1" customWidth="1"/>
    <col min="6" max="6" width="12.8515625" style="0" bestFit="1" customWidth="1"/>
    <col min="7" max="7" width="11.8515625" style="0" bestFit="1" customWidth="1"/>
  </cols>
  <sheetData>
    <row r="3" ht="13.5" thickBot="1"/>
    <row r="4" spans="1:6" ht="12.75">
      <c r="A4" s="3" t="s">
        <v>33</v>
      </c>
      <c r="B4" s="9" t="s">
        <v>0</v>
      </c>
      <c r="C4" s="12" t="s">
        <v>12</v>
      </c>
      <c r="D4" s="4"/>
      <c r="F4" s="41" t="s">
        <v>53</v>
      </c>
    </row>
    <row r="5" spans="1:6" ht="13.5" thickBot="1">
      <c r="A5" s="8" t="s">
        <v>34</v>
      </c>
      <c r="B5" s="10"/>
      <c r="C5" s="13" t="s">
        <v>11</v>
      </c>
      <c r="D5" s="29" t="s">
        <v>50</v>
      </c>
      <c r="F5" s="41" t="s">
        <v>54</v>
      </c>
    </row>
    <row r="6" spans="1:7" ht="13.5" thickBot="1">
      <c r="A6" s="6" t="s">
        <v>8</v>
      </c>
      <c r="B6" s="11" t="s">
        <v>9</v>
      </c>
      <c r="C6" s="14" t="s">
        <v>10</v>
      </c>
      <c r="D6" s="33">
        <f>Plan1!D46</f>
        <v>0</v>
      </c>
      <c r="F6">
        <v>0</v>
      </c>
      <c r="G6" s="40">
        <f>SUM(F6-D6)</f>
        <v>0</v>
      </c>
    </row>
    <row r="7" spans="1:7" ht="13.5" thickBot="1">
      <c r="A7" s="6" t="s">
        <v>13</v>
      </c>
      <c r="B7" s="11" t="s">
        <v>35</v>
      </c>
      <c r="C7" s="14" t="s">
        <v>21</v>
      </c>
      <c r="D7" s="33">
        <f>Plan1!D47</f>
        <v>1487700</v>
      </c>
      <c r="F7" s="38">
        <v>1092818.66</v>
      </c>
      <c r="G7" s="40">
        <f aca="true" t="shared" si="0" ref="G7:G16">SUM(F7-D7)</f>
        <v>-394881.3400000001</v>
      </c>
    </row>
    <row r="8" spans="1:7" ht="13.5" thickBot="1">
      <c r="A8" s="6" t="s">
        <v>14</v>
      </c>
      <c r="B8" s="11" t="s">
        <v>36</v>
      </c>
      <c r="C8" s="14" t="s">
        <v>22</v>
      </c>
      <c r="D8" s="33">
        <f>Plan1!D48</f>
        <v>260300</v>
      </c>
      <c r="F8" s="38">
        <v>294842.2</v>
      </c>
      <c r="G8" s="40">
        <f t="shared" si="0"/>
        <v>34542.20000000001</v>
      </c>
    </row>
    <row r="9" spans="1:7" ht="13.5" thickBot="1">
      <c r="A9" s="6" t="s">
        <v>15</v>
      </c>
      <c r="B9" s="11" t="s">
        <v>36</v>
      </c>
      <c r="C9" s="14" t="s">
        <v>24</v>
      </c>
      <c r="D9" s="33">
        <f>Plan1!D49</f>
        <v>85500</v>
      </c>
      <c r="F9">
        <v>0</v>
      </c>
      <c r="G9" s="40">
        <f t="shared" si="0"/>
        <v>-85500</v>
      </c>
    </row>
    <row r="10" spans="1:7" ht="13.5" thickBot="1">
      <c r="A10" s="6" t="s">
        <v>16</v>
      </c>
      <c r="B10" s="11" t="s">
        <v>37</v>
      </c>
      <c r="C10" s="14" t="s">
        <v>23</v>
      </c>
      <c r="D10" s="33">
        <f>Plan1!D50</f>
        <v>1041349.112</v>
      </c>
      <c r="F10" s="38">
        <v>753546.02</v>
      </c>
      <c r="G10" s="40">
        <f t="shared" si="0"/>
        <v>-287803.09199999995</v>
      </c>
    </row>
    <row r="11" spans="1:7" ht="13.5" thickBot="1">
      <c r="A11" s="6" t="s">
        <v>17</v>
      </c>
      <c r="B11" s="11" t="s">
        <v>38</v>
      </c>
      <c r="C11" s="14" t="s">
        <v>25</v>
      </c>
      <c r="D11" s="33">
        <f>Plan1!D51</f>
        <v>4750</v>
      </c>
      <c r="F11">
        <v>0</v>
      </c>
      <c r="G11" s="40">
        <f t="shared" si="0"/>
        <v>-4750</v>
      </c>
    </row>
    <row r="12" spans="1:7" ht="13.5" thickBot="1">
      <c r="A12" s="6" t="s">
        <v>18</v>
      </c>
      <c r="B12" s="11" t="s">
        <v>39</v>
      </c>
      <c r="C12" s="14" t="s">
        <v>26</v>
      </c>
      <c r="D12" s="33">
        <f>Plan1!D52</f>
        <v>0</v>
      </c>
      <c r="F12" s="38">
        <v>0</v>
      </c>
      <c r="G12" s="40">
        <f t="shared" si="0"/>
        <v>0</v>
      </c>
    </row>
    <row r="13" spans="1:7" ht="13.5" thickBot="1">
      <c r="A13" s="6" t="s">
        <v>19</v>
      </c>
      <c r="B13" s="11" t="s">
        <v>40</v>
      </c>
      <c r="C13" s="14" t="s">
        <v>27</v>
      </c>
      <c r="D13" s="33">
        <f>Plan1!D53</f>
        <v>1883850</v>
      </c>
      <c r="F13" s="38">
        <v>1599825.93</v>
      </c>
      <c r="G13" s="40">
        <f t="shared" si="0"/>
        <v>-284024.07000000007</v>
      </c>
    </row>
    <row r="14" spans="1:7" ht="13.5" thickBot="1">
      <c r="A14" s="6" t="s">
        <v>20</v>
      </c>
      <c r="B14" s="11" t="s">
        <v>41</v>
      </c>
      <c r="C14" s="14" t="s">
        <v>28</v>
      </c>
      <c r="D14" s="33">
        <f>Plan1!D54</f>
        <v>156258.23249999998</v>
      </c>
      <c r="F14" s="38">
        <v>335667.04</v>
      </c>
      <c r="G14" s="40">
        <f t="shared" si="0"/>
        <v>179408.8075</v>
      </c>
    </row>
    <row r="15" spans="1:7" ht="13.5" thickBot="1">
      <c r="A15" s="6" t="s">
        <v>29</v>
      </c>
      <c r="B15" s="11" t="s">
        <v>43</v>
      </c>
      <c r="C15" s="14" t="s">
        <v>30</v>
      </c>
      <c r="D15" s="33">
        <f>Plan1!D55</f>
        <v>332500</v>
      </c>
      <c r="F15" s="38">
        <v>150315.24</v>
      </c>
      <c r="G15" s="40">
        <f t="shared" si="0"/>
        <v>-182184.76</v>
      </c>
    </row>
    <row r="16" spans="1:7" ht="12.75">
      <c r="A16" s="22" t="s">
        <v>31</v>
      </c>
      <c r="B16" s="23" t="s">
        <v>42</v>
      </c>
      <c r="C16" s="24" t="s">
        <v>32</v>
      </c>
      <c r="D16" s="33">
        <f>Plan1!D56</f>
        <v>3815200</v>
      </c>
      <c r="F16" s="38">
        <v>4442373</v>
      </c>
      <c r="G16" s="40">
        <f t="shared" si="0"/>
        <v>627173</v>
      </c>
    </row>
    <row r="17" spans="1:6" ht="13.5" thickBot="1">
      <c r="A17" s="48" t="s">
        <v>44</v>
      </c>
      <c r="B17" s="49"/>
      <c r="C17" s="50"/>
      <c r="D17" s="20">
        <f>SUM(D7:D16)</f>
        <v>9067407.3445</v>
      </c>
      <c r="F17" s="39">
        <f>SUM(F6:F16)</f>
        <v>8669388.09</v>
      </c>
    </row>
  </sheetData>
  <mergeCells count="1">
    <mergeCell ref="A17:C17"/>
  </mergeCells>
  <printOptions/>
  <pageMargins left="0.75" right="0.75" top="1" bottom="1" header="0.492125985" footer="0.49212598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SEFAZMT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Ymssgrin</dc:creator>
  <cp:keywords/>
  <dc:description/>
  <cp:lastModifiedBy>Embolhos</cp:lastModifiedBy>
  <cp:lastPrinted>2006-07-18T18:29:03Z</cp:lastPrinted>
  <dcterms:created xsi:type="dcterms:W3CDTF">2006-06-20T19:53:29Z</dcterms:created>
  <dcterms:modified xsi:type="dcterms:W3CDTF">2006-07-26T14:34:09Z</dcterms:modified>
  <cp:category/>
  <cp:version/>
  <cp:contentType/>
  <cp:contentStatus/>
</cp:coreProperties>
</file>